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17250" windowHeight="5655"/>
  </bookViews>
  <sheets>
    <sheet name="Scenario Summary" sheetId="3" r:id="rId1"/>
    <sheet name="Mohopo" sheetId="2" r:id="rId2"/>
  </sheets>
  <definedNames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Mohopo!$C$25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2" l="1"/>
  <c r="B32" i="2" s="1"/>
  <c r="B75" i="2"/>
  <c r="D65" i="2"/>
  <c r="E65" i="2"/>
  <c r="F65" i="2"/>
  <c r="G65" i="2"/>
  <c r="H65" i="2"/>
  <c r="I65" i="2"/>
  <c r="J65" i="2"/>
  <c r="K65" i="2"/>
  <c r="L65" i="2"/>
  <c r="M65" i="2"/>
  <c r="F66" i="2"/>
  <c r="G66" i="2"/>
  <c r="H66" i="2"/>
  <c r="I66" i="2"/>
  <c r="J66" i="2"/>
  <c r="K66" i="2"/>
  <c r="L66" i="2"/>
  <c r="M66" i="2"/>
  <c r="D67" i="2"/>
  <c r="E67" i="2"/>
  <c r="F67" i="2"/>
  <c r="G67" i="2"/>
  <c r="H67" i="2"/>
  <c r="I67" i="2"/>
  <c r="J67" i="2"/>
  <c r="K67" i="2"/>
  <c r="L67" i="2"/>
  <c r="C67" i="2"/>
  <c r="C65" i="2"/>
  <c r="B67" i="2"/>
  <c r="B66" i="2"/>
  <c r="B65" i="2"/>
  <c r="M62" i="2"/>
  <c r="L62" i="2"/>
  <c r="K62" i="2"/>
  <c r="J62" i="2"/>
  <c r="I62" i="2"/>
  <c r="H62" i="2"/>
  <c r="G62" i="2"/>
  <c r="F62" i="2"/>
  <c r="E62" i="2"/>
  <c r="D62" i="2"/>
  <c r="C62" i="2"/>
  <c r="B62" i="2"/>
  <c r="B61" i="2"/>
  <c r="M61" i="2"/>
  <c r="L61" i="2"/>
  <c r="K61" i="2"/>
  <c r="J61" i="2"/>
  <c r="I61" i="2"/>
  <c r="H61" i="2"/>
  <c r="G61" i="2"/>
  <c r="F61" i="2"/>
  <c r="E61" i="2"/>
  <c r="D61" i="2"/>
  <c r="C61" i="2"/>
  <c r="M57" i="2"/>
  <c r="M67" i="2" s="1"/>
  <c r="L57" i="2"/>
  <c r="K57" i="2"/>
  <c r="J57" i="2"/>
  <c r="I57" i="2"/>
  <c r="H57" i="2"/>
  <c r="G57" i="2"/>
  <c r="F57" i="2"/>
  <c r="E57" i="2"/>
  <c r="D57" i="2"/>
  <c r="C57" i="2"/>
  <c r="B57" i="2"/>
  <c r="M56" i="2"/>
  <c r="L56" i="2"/>
  <c r="K56" i="2"/>
  <c r="J56" i="2"/>
  <c r="I56" i="2"/>
  <c r="H56" i="2"/>
  <c r="G56" i="2"/>
  <c r="F56" i="2"/>
  <c r="E56" i="2"/>
  <c r="D56" i="2"/>
  <c r="C56" i="2"/>
  <c r="B56" i="2"/>
  <c r="M52" i="2"/>
  <c r="L52" i="2"/>
  <c r="K52" i="2"/>
  <c r="J52" i="2"/>
  <c r="I52" i="2"/>
  <c r="H52" i="2"/>
  <c r="G52" i="2"/>
  <c r="F52" i="2"/>
  <c r="B52" i="2"/>
  <c r="M51" i="2"/>
  <c r="L51" i="2"/>
  <c r="K51" i="2"/>
  <c r="J51" i="2"/>
  <c r="I51" i="2"/>
  <c r="H51" i="2"/>
  <c r="G51" i="2"/>
  <c r="F51" i="2"/>
  <c r="E51" i="2"/>
  <c r="D51" i="2"/>
  <c r="C51" i="2"/>
  <c r="B51" i="2"/>
  <c r="M48" i="2"/>
  <c r="L48" i="2"/>
  <c r="K48" i="2"/>
  <c r="J48" i="2"/>
  <c r="I48" i="2"/>
  <c r="H48" i="2"/>
  <c r="G48" i="2"/>
  <c r="B48" i="2"/>
  <c r="M47" i="2"/>
  <c r="M39" i="2" s="1"/>
  <c r="L47" i="2"/>
  <c r="K47" i="2"/>
  <c r="K39" i="2" s="1"/>
  <c r="J47" i="2"/>
  <c r="I47" i="2"/>
  <c r="H47" i="2"/>
  <c r="G47" i="2"/>
  <c r="F47" i="2"/>
  <c r="F39" i="2" s="1"/>
  <c r="E47" i="2"/>
  <c r="D47" i="2"/>
  <c r="C47" i="2"/>
  <c r="B47" i="2"/>
  <c r="E48" i="2"/>
  <c r="D48" i="2"/>
  <c r="D52" i="2" s="1"/>
  <c r="D66" i="2" s="1"/>
  <c r="C48" i="2"/>
  <c r="B33" i="2"/>
  <c r="C52" i="2" l="1"/>
  <c r="C66" i="2" s="1"/>
  <c r="E52" i="2"/>
  <c r="E66" i="2" s="1"/>
  <c r="L39" i="2"/>
  <c r="J39" i="2"/>
  <c r="I39" i="2"/>
  <c r="H39" i="2"/>
  <c r="G39" i="2"/>
  <c r="E39" i="2"/>
  <c r="D39" i="2"/>
  <c r="C39" i="2"/>
  <c r="B39" i="2"/>
  <c r="B42" i="2" s="1"/>
  <c r="C42" i="2" l="1"/>
  <c r="C43" i="2" s="1"/>
  <c r="B73" i="2"/>
  <c r="B43" i="2"/>
  <c r="D42" i="2" l="1"/>
  <c r="E42" i="2" s="1"/>
  <c r="C70" i="2"/>
  <c r="B70" i="2"/>
  <c r="J70" i="2"/>
  <c r="B29" i="2"/>
  <c r="L70" i="2"/>
  <c r="D70" i="2"/>
  <c r="I70" i="2"/>
  <c r="H70" i="2"/>
  <c r="K70" i="2"/>
  <c r="G70" i="2"/>
  <c r="F70" i="2"/>
  <c r="M70" i="2"/>
  <c r="E70" i="2"/>
  <c r="D43" i="2" l="1"/>
  <c r="B72" i="2"/>
  <c r="B28" i="2" s="1"/>
  <c r="B34" i="2" s="1"/>
  <c r="F42" i="2"/>
  <c r="E43" i="2"/>
  <c r="G42" i="2" l="1"/>
  <c r="F43" i="2"/>
  <c r="H42" i="2" l="1"/>
  <c r="G43" i="2"/>
  <c r="I42" i="2" l="1"/>
  <c r="H43" i="2"/>
  <c r="I43" i="2" l="1"/>
  <c r="J42" i="2"/>
  <c r="J43" i="2" l="1"/>
  <c r="K42" i="2"/>
  <c r="L42" i="2" l="1"/>
  <c r="K43" i="2"/>
  <c r="L43" i="2" l="1"/>
  <c r="M42" i="2"/>
  <c r="B30" i="2" s="1"/>
  <c r="B31" i="2" s="1"/>
</calcChain>
</file>

<file path=xl/sharedStrings.xml><?xml version="1.0" encoding="utf-8"?>
<sst xmlns="http://schemas.openxmlformats.org/spreadsheetml/2006/main" count="116" uniqueCount="82">
  <si>
    <t>NA</t>
  </si>
  <si>
    <t>INPUTS</t>
  </si>
  <si>
    <t>SUMMARY OF KEY RESULTS</t>
  </si>
  <si>
    <t>Expected Campaign Volumes</t>
  </si>
  <si>
    <t>Discount Rate</t>
  </si>
  <si>
    <t>Calculations</t>
  </si>
  <si>
    <t>Jumbo Envelope Cost</t>
  </si>
  <si>
    <t>Remaining Jumbo Envelopes</t>
  </si>
  <si>
    <t>Inventory</t>
  </si>
  <si>
    <t>Envelopes</t>
  </si>
  <si>
    <t>Total Campaign Costs</t>
  </si>
  <si>
    <t>CONSTANTS</t>
  </si>
  <si>
    <t>Yearly Cost Grand Total</t>
  </si>
  <si>
    <t>Year End Jumbo Envelope Inventory</t>
  </si>
  <si>
    <t>Yearly Mail Volume</t>
  </si>
  <si>
    <t xml:space="preserve">Postage Credit From USPS ("Y" = Yes, "N" = No) </t>
  </si>
  <si>
    <t>Monthly Grand Total (Minus Applicable Discount)</t>
  </si>
  <si>
    <t>Reorder Jumbo Envelopes?</t>
  </si>
  <si>
    <t>Year End</t>
  </si>
  <si>
    <t>Yearly Total Mail Volume</t>
  </si>
  <si>
    <t>Annual Volume Required For Discount</t>
  </si>
  <si>
    <t>Yearly Text Messaging Volume</t>
  </si>
  <si>
    <t>Yearly Email Volume</t>
  </si>
  <si>
    <t>Cabal Credit Card USPS</t>
  </si>
  <si>
    <t>Cabal Credit Card Texting</t>
  </si>
  <si>
    <t>Regional Bank USPS</t>
  </si>
  <si>
    <t>First Class Postage</t>
  </si>
  <si>
    <t>USPS Campaign Costs</t>
  </si>
  <si>
    <t>SMS</t>
  </si>
  <si>
    <t>Cabal Credit Card</t>
  </si>
  <si>
    <t>Oak Knoll Securities Texting</t>
  </si>
  <si>
    <t>Yearly Total Text Volume</t>
  </si>
  <si>
    <t>Yearly Total Email Volume</t>
  </si>
  <si>
    <t>USPS Postage Credit</t>
  </si>
  <si>
    <t>Additional Regional Bank USPS Campaign</t>
  </si>
  <si>
    <t>2016 Annual Costs</t>
  </si>
  <si>
    <t>Costs Over 2016 values?</t>
  </si>
  <si>
    <t>Postage</t>
  </si>
  <si>
    <t>Regional Bank</t>
  </si>
  <si>
    <t>Oak Knoll Securities</t>
  </si>
  <si>
    <t>Jumbo Envelope Starting Stock</t>
  </si>
  <si>
    <t>Text Message Cost</t>
  </si>
  <si>
    <t>E-mail Cost (CPM)</t>
  </si>
  <si>
    <t>Regional Bank E-mail</t>
  </si>
  <si>
    <t>Oak Knoll Securities E-mail</t>
  </si>
  <si>
    <t>Total Jumbo Envelopes Used</t>
  </si>
  <si>
    <t>Text Messaging</t>
  </si>
  <si>
    <t>E-mail</t>
  </si>
  <si>
    <t>MOHOPO COLLECTIONS INC</t>
  </si>
  <si>
    <t>NO VALUE</t>
  </si>
  <si>
    <t xml:space="preserve">     N     </t>
  </si>
  <si>
    <t>$B$22</t>
  </si>
  <si>
    <t xml:space="preserve">      N      </t>
  </si>
  <si>
    <t>$B$23</t>
  </si>
  <si>
    <t>$C$25</t>
  </si>
  <si>
    <t>$D$25</t>
  </si>
  <si>
    <t>$E$25</t>
  </si>
  <si>
    <t>$B$28</t>
  </si>
  <si>
    <t>$B$29</t>
  </si>
  <si>
    <t>$B$30</t>
  </si>
  <si>
    <t>$B$31</t>
  </si>
  <si>
    <t>$B$32</t>
  </si>
  <si>
    <t>$B$33</t>
  </si>
  <si>
    <t>$B$34</t>
  </si>
  <si>
    <t>Scenario high</t>
  </si>
  <si>
    <t>Y</t>
  </si>
  <si>
    <t>YES</t>
  </si>
  <si>
    <t>Scenario low</t>
  </si>
  <si>
    <t>Scenario normal</t>
  </si>
  <si>
    <t>N</t>
  </si>
  <si>
    <t>Scenario pessimist</t>
  </si>
  <si>
    <t xml:space="preserve"> N </t>
  </si>
  <si>
    <t>Yearly Cost Grant Total</t>
  </si>
  <si>
    <t>Created by James Mulwa on 5/24/2018</t>
  </si>
  <si>
    <t xml:space="preserve">    N    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</si>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</sst>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\-yy;@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67" fontId="0" fillId="0" borderId="0" xfId="1" applyNumberFormat="1" applyFont="1"/>
    <xf numFmtId="0" fontId="2" fillId="0" borderId="0" xfId="0" applyFont="1"/>
    <xf numFmtId="44" fontId="0" fillId="0" borderId="0" xfId="2" applyFont="1"/>
    <xf numFmtId="0" fontId="0" fillId="0" borderId="0" xfId="0" applyFill="1"/>
    <xf numFmtId="0" fontId="7" fillId="0" borderId="0" xfId="0" applyFont="1" applyFill="1"/>
    <xf numFmtId="0" fontId="7" fillId="0" borderId="0" xfId="0" applyFont="1"/>
    <xf numFmtId="38" fontId="0" fillId="0" borderId="0" xfId="0" applyNumberFormat="1"/>
    <xf numFmtId="0" fontId="0" fillId="0" borderId="3" xfId="0" applyBorder="1"/>
    <xf numFmtId="164" fontId="0" fillId="0" borderId="1" xfId="2" applyNumberFormat="1" applyFont="1" applyBorder="1"/>
    <xf numFmtId="0" fontId="0" fillId="0" borderId="5" xfId="0" applyBorder="1"/>
    <xf numFmtId="164" fontId="0" fillId="0" borderId="0" xfId="2" applyNumberFormat="1" applyFont="1" applyBorder="1"/>
    <xf numFmtId="0" fontId="0" fillId="0" borderId="7" xfId="0" applyBorder="1"/>
    <xf numFmtId="164" fontId="0" fillId="0" borderId="2" xfId="2" applyNumberFormat="1" applyFon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0" fontId="0" fillId="0" borderId="9" xfId="0" applyBorder="1"/>
    <xf numFmtId="164" fontId="0" fillId="0" borderId="10" xfId="0" applyNumberFormat="1" applyBorder="1"/>
    <xf numFmtId="164" fontId="0" fillId="0" borderId="11" xfId="0" applyNumberFormat="1" applyBorder="1"/>
    <xf numFmtId="38" fontId="0" fillId="0" borderId="1" xfId="0" applyNumberFormat="1" applyBorder="1"/>
    <xf numFmtId="38" fontId="0" fillId="0" borderId="6" xfId="0" applyNumberFormat="1" applyBorder="1"/>
    <xf numFmtId="0" fontId="0" fillId="0" borderId="0" xfId="0" applyFill="1" applyBorder="1"/>
    <xf numFmtId="0" fontId="0" fillId="0" borderId="9" xfId="0" applyFill="1" applyBorder="1"/>
    <xf numFmtId="0" fontId="0" fillId="0" borderId="0" xfId="0" applyBorder="1"/>
    <xf numFmtId="44" fontId="0" fillId="0" borderId="0" xfId="0" applyNumberFormat="1" applyBorder="1"/>
    <xf numFmtId="167" fontId="0" fillId="0" borderId="11" xfId="0" applyNumberFormat="1" applyBorder="1"/>
    <xf numFmtId="0" fontId="0" fillId="0" borderId="0" xfId="0" applyFont="1" applyFill="1"/>
    <xf numFmtId="165" fontId="0" fillId="0" borderId="0" xfId="3" applyNumberFormat="1" applyFont="1"/>
    <xf numFmtId="166" fontId="0" fillId="0" borderId="1" xfId="0" applyNumberFormat="1" applyBorder="1"/>
    <xf numFmtId="166" fontId="0" fillId="0" borderId="4" xfId="0" applyNumberFormat="1" applyBorder="1"/>
    <xf numFmtId="167" fontId="0" fillId="0" borderId="0" xfId="1" applyNumberFormat="1" applyFont="1" applyBorder="1"/>
    <xf numFmtId="167" fontId="0" fillId="0" borderId="6" xfId="1" applyNumberFormat="1" applyFont="1" applyBorder="1"/>
    <xf numFmtId="167" fontId="1" fillId="0" borderId="0" xfId="1" applyNumberFormat="1" applyFont="1" applyBorder="1"/>
    <xf numFmtId="167" fontId="0" fillId="0" borderId="2" xfId="1" applyNumberFormat="1" applyFont="1" applyBorder="1"/>
    <xf numFmtId="167" fontId="0" fillId="0" borderId="8" xfId="1" applyNumberFormat="1" applyFont="1" applyBorder="1"/>
    <xf numFmtId="0" fontId="7" fillId="0" borderId="3" xfId="0" applyFont="1" applyBorder="1" applyAlignment="1">
      <alignment wrapText="1"/>
    </xf>
    <xf numFmtId="0" fontId="0" fillId="0" borderId="5" xfId="0" applyFill="1" applyBorder="1"/>
    <xf numFmtId="0" fontId="0" fillId="0" borderId="7" xfId="0" applyFill="1" applyBorder="1"/>
    <xf numFmtId="167" fontId="0" fillId="0" borderId="10" xfId="0" applyNumberFormat="1" applyBorder="1"/>
    <xf numFmtId="38" fontId="0" fillId="0" borderId="10" xfId="0" applyNumberFormat="1" applyBorder="1"/>
    <xf numFmtId="166" fontId="0" fillId="0" borderId="2" xfId="0" applyNumberFormat="1" applyBorder="1"/>
    <xf numFmtId="166" fontId="0" fillId="0" borderId="0" xfId="0" applyNumberFormat="1" applyBorder="1"/>
    <xf numFmtId="167" fontId="3" fillId="0" borderId="13" xfId="1" applyNumberFormat="1" applyFont="1" applyFill="1" applyBorder="1" applyAlignment="1">
      <alignment horizontal="center"/>
    </xf>
    <xf numFmtId="164" fontId="3" fillId="0" borderId="16" xfId="2" applyNumberFormat="1" applyFont="1" applyFill="1" applyBorder="1" applyAlignment="1">
      <alignment horizontal="center"/>
    </xf>
    <xf numFmtId="167" fontId="0" fillId="0" borderId="19" xfId="1" applyNumberFormat="1" applyFont="1" applyFill="1" applyBorder="1"/>
    <xf numFmtId="167" fontId="0" fillId="0" borderId="20" xfId="1" applyNumberFormat="1" applyFont="1" applyFill="1" applyBorder="1"/>
    <xf numFmtId="164" fontId="4" fillId="2" borderId="14" xfId="2" applyNumberFormat="1" applyFont="1" applyFill="1" applyBorder="1" applyAlignment="1">
      <alignment horizontal="center"/>
    </xf>
    <xf numFmtId="164" fontId="4" fillId="2" borderId="15" xfId="2" applyNumberFormat="1" applyFont="1" applyFill="1" applyBorder="1" applyAlignment="1">
      <alignment horizontal="center"/>
    </xf>
    <xf numFmtId="164" fontId="4" fillId="2" borderId="12" xfId="2" applyNumberFormat="1" applyFont="1" applyFill="1" applyBorder="1" applyAlignment="1">
      <alignment horizontal="center"/>
    </xf>
    <xf numFmtId="164" fontId="4" fillId="2" borderId="17" xfId="2" applyNumberFormat="1" applyFont="1" applyFill="1" applyBorder="1" applyAlignment="1">
      <alignment horizontal="center"/>
    </xf>
    <xf numFmtId="164" fontId="4" fillId="2" borderId="16" xfId="2" applyNumberFormat="1" applyFont="1" applyFill="1" applyBorder="1" applyAlignment="1">
      <alignment horizontal="center"/>
    </xf>
    <xf numFmtId="166" fontId="0" fillId="0" borderId="6" xfId="0" applyNumberFormat="1" applyBorder="1"/>
    <xf numFmtId="164" fontId="4" fillId="2" borderId="18" xfId="2" applyNumberFormat="1" applyFont="1" applyFill="1" applyBorder="1" applyAlignment="1">
      <alignment horizontal="center"/>
    </xf>
    <xf numFmtId="164" fontId="0" fillId="0" borderId="0" xfId="2" applyNumberFormat="1" applyFont="1"/>
    <xf numFmtId="38" fontId="0" fillId="0" borderId="4" xfId="0" applyNumberFormat="1" applyBorder="1"/>
    <xf numFmtId="38" fontId="0" fillId="0" borderId="11" xfId="0" applyNumberFormat="1" applyBorder="1"/>
    <xf numFmtId="38" fontId="0" fillId="0" borderId="6" xfId="0" applyNumberFormat="1" applyBorder="1" applyAlignment="1">
      <alignment horizontal="center"/>
    </xf>
    <xf numFmtId="38" fontId="0" fillId="0" borderId="8" xfId="0" applyNumberFormat="1" applyBorder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Fill="1" applyBorder="1" applyAlignment="1"/>
    <xf numFmtId="164" fontId="0" fillId="0" borderId="0" xfId="0" applyNumberFormat="1" applyFill="1" applyBorder="1" applyAlignment="1"/>
    <xf numFmtId="38" fontId="0" fillId="0" borderId="0" xfId="0" applyNumberFormat="1" applyFill="1" applyBorder="1" applyAlignment="1"/>
    <xf numFmtId="38" fontId="0" fillId="0" borderId="2" xfId="0" applyNumberFormat="1" applyFill="1" applyBorder="1" applyAlignment="1"/>
    <xf numFmtId="0" fontId="8" fillId="3" borderId="2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0" fillId="0" borderId="22" xfId="0" applyFill="1" applyBorder="1" applyAlignment="1"/>
    <xf numFmtId="0" fontId="9" fillId="4" borderId="0" xfId="0" applyFont="1" applyFill="1" applyBorder="1" applyAlignment="1">
      <alignment horizontal="left"/>
    </xf>
    <xf numFmtId="0" fontId="10" fillId="4" borderId="22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right"/>
    </xf>
    <xf numFmtId="0" fontId="11" fillId="3" borderId="21" xfId="0" applyFont="1" applyFill="1" applyBorder="1" applyAlignment="1">
      <alignment horizontal="right"/>
    </xf>
    <xf numFmtId="167" fontId="0" fillId="5" borderId="0" xfId="0" applyNumberFormat="1" applyFill="1" applyBorder="1" applyAlignment="1"/>
    <xf numFmtId="0" fontId="0" fillId="5" borderId="0" xfId="0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J21"/>
  <sheetViews>
    <sheetView showGridLines="0" tabSelected="1" topLeftCell="A2" workbookViewId="0"/>
  </sheetViews>
  <sheetFormatPr defaultRowHeight="15" outlineLevelRow="1" outlineLevelCol="1" x14ac:dyDescent="0.25"/>
  <cols>
    <col min="3" max="3" width="6.28515625" customWidth="1"/>
    <col min="4" max="10" width="19.7109375" bestFit="1" customWidth="1" outlineLevel="1"/>
  </cols>
  <sheetData>
    <row r="1" spans="2:10" ht="15.75" thickBot="1" x14ac:dyDescent="0.3"/>
    <row r="2" spans="2:10" ht="15.75" x14ac:dyDescent="0.25">
      <c r="B2" s="69" t="s">
        <v>75</v>
      </c>
      <c r="C2" s="69"/>
      <c r="D2" s="74"/>
      <c r="E2" s="74"/>
      <c r="F2" s="74"/>
      <c r="G2" s="74"/>
      <c r="H2" s="74"/>
      <c r="I2" s="74"/>
      <c r="J2" s="74"/>
    </row>
    <row r="3" spans="2:10" ht="15.75" collapsed="1" x14ac:dyDescent="0.25">
      <c r="B3" s="68"/>
      <c r="C3" s="68"/>
      <c r="D3" s="75" t="s">
        <v>77</v>
      </c>
      <c r="E3" s="75" t="s">
        <v>64</v>
      </c>
      <c r="F3" s="75" t="s">
        <v>67</v>
      </c>
      <c r="G3" s="75" t="s">
        <v>68</v>
      </c>
      <c r="H3" s="75" t="s">
        <v>70</v>
      </c>
      <c r="I3" s="75" t="s">
        <v>72</v>
      </c>
      <c r="J3" s="75" t="s">
        <v>12</v>
      </c>
    </row>
    <row r="4" spans="2:10" ht="22.5" hidden="1" outlineLevel="1" x14ac:dyDescent="0.25">
      <c r="B4" s="71"/>
      <c r="C4" s="71"/>
      <c r="D4" s="63"/>
      <c r="E4" s="78"/>
      <c r="F4" s="78"/>
      <c r="G4" s="78"/>
      <c r="H4" s="78"/>
      <c r="I4" s="79" t="s">
        <v>73</v>
      </c>
      <c r="J4" s="79" t="s">
        <v>73</v>
      </c>
    </row>
    <row r="5" spans="2:10" x14ac:dyDescent="0.25">
      <c r="B5" s="72" t="s">
        <v>76</v>
      </c>
      <c r="C5" s="72"/>
      <c r="D5" s="70"/>
      <c r="E5" s="70"/>
      <c r="F5" s="70"/>
      <c r="G5" s="70"/>
      <c r="H5" s="70"/>
      <c r="I5" s="70"/>
      <c r="J5" s="70"/>
    </row>
    <row r="6" spans="2:10" outlineLevel="1" x14ac:dyDescent="0.25">
      <c r="B6" s="71"/>
      <c r="C6" s="71" t="s">
        <v>51</v>
      </c>
      <c r="D6" s="64">
        <v>80000</v>
      </c>
      <c r="E6" s="76">
        <v>50000</v>
      </c>
      <c r="F6" s="76">
        <v>75000</v>
      </c>
      <c r="G6" s="76">
        <v>100000</v>
      </c>
      <c r="H6" s="76">
        <v>150000</v>
      </c>
      <c r="I6" s="76">
        <v>100000</v>
      </c>
      <c r="J6" s="76">
        <v>80000</v>
      </c>
    </row>
    <row r="7" spans="2:10" outlineLevel="1" x14ac:dyDescent="0.25">
      <c r="B7" s="71"/>
      <c r="C7" s="71" t="s">
        <v>53</v>
      </c>
      <c r="D7" s="63" t="s">
        <v>52</v>
      </c>
      <c r="E7" s="77" t="s">
        <v>65</v>
      </c>
      <c r="F7" s="77" t="s">
        <v>65</v>
      </c>
      <c r="G7" s="77" t="s">
        <v>69</v>
      </c>
      <c r="H7" s="77" t="s">
        <v>71</v>
      </c>
      <c r="I7" s="77" t="s">
        <v>74</v>
      </c>
      <c r="J7" s="77" t="s">
        <v>50</v>
      </c>
    </row>
    <row r="8" spans="2:10" outlineLevel="1" x14ac:dyDescent="0.25">
      <c r="B8" s="71"/>
      <c r="C8" s="71" t="s">
        <v>54</v>
      </c>
      <c r="D8" s="64">
        <v>10</v>
      </c>
      <c r="E8" s="76">
        <v>15000</v>
      </c>
      <c r="F8" s="76">
        <v>5000</v>
      </c>
      <c r="G8" s="76">
        <v>0</v>
      </c>
      <c r="H8" s="76">
        <v>0</v>
      </c>
      <c r="I8" s="76">
        <v>10</v>
      </c>
      <c r="J8" s="76">
        <v>10</v>
      </c>
    </row>
    <row r="9" spans="2:10" outlineLevel="1" x14ac:dyDescent="0.25">
      <c r="B9" s="71"/>
      <c r="C9" s="71" t="s">
        <v>55</v>
      </c>
      <c r="D9" s="64">
        <v>15</v>
      </c>
      <c r="E9" s="76">
        <v>15000</v>
      </c>
      <c r="F9" s="76">
        <v>5000</v>
      </c>
      <c r="G9" s="76">
        <v>0</v>
      </c>
      <c r="H9" s="76">
        <v>0</v>
      </c>
      <c r="I9" s="76">
        <v>15</v>
      </c>
      <c r="J9" s="76">
        <v>15</v>
      </c>
    </row>
    <row r="10" spans="2:10" outlineLevel="1" x14ac:dyDescent="0.25">
      <c r="B10" s="71"/>
      <c r="C10" s="71" t="s">
        <v>56</v>
      </c>
      <c r="D10" s="64">
        <v>20</v>
      </c>
      <c r="E10" s="76">
        <v>15000</v>
      </c>
      <c r="F10" s="76">
        <v>5000</v>
      </c>
      <c r="G10" s="76">
        <v>0</v>
      </c>
      <c r="H10" s="76">
        <v>0</v>
      </c>
      <c r="I10" s="76">
        <v>20</v>
      </c>
      <c r="J10" s="76">
        <v>20</v>
      </c>
    </row>
    <row r="11" spans="2:10" x14ac:dyDescent="0.25">
      <c r="B11" s="72" t="s">
        <v>78</v>
      </c>
      <c r="C11" s="72"/>
      <c r="D11" s="70"/>
      <c r="E11" s="70"/>
      <c r="F11" s="70"/>
      <c r="G11" s="70"/>
      <c r="H11" s="70"/>
      <c r="I11" s="70"/>
      <c r="J11" s="70"/>
    </row>
    <row r="12" spans="2:10" outlineLevel="1" x14ac:dyDescent="0.25">
      <c r="B12" s="71"/>
      <c r="C12" s="71" t="s">
        <v>57</v>
      </c>
      <c r="D12" s="65">
        <v>254590.94750000001</v>
      </c>
      <c r="E12" s="65">
        <v>305472.5</v>
      </c>
      <c r="F12" s="65">
        <v>261507.5</v>
      </c>
      <c r="G12" s="65">
        <v>254525</v>
      </c>
      <c r="H12" s="65">
        <v>258200</v>
      </c>
      <c r="I12" s="65">
        <v>254590.94750000001</v>
      </c>
      <c r="J12" s="65">
        <v>254590.94750000001</v>
      </c>
    </row>
    <row r="13" spans="2:10" outlineLevel="1" x14ac:dyDescent="0.25">
      <c r="B13" s="71"/>
      <c r="C13" s="71" t="s">
        <v>58</v>
      </c>
      <c r="D13" s="64">
        <v>150045</v>
      </c>
      <c r="E13" s="64">
        <v>195000</v>
      </c>
      <c r="F13" s="64">
        <v>165000</v>
      </c>
      <c r="G13" s="64">
        <v>150000</v>
      </c>
      <c r="H13" s="64">
        <v>150000</v>
      </c>
      <c r="I13" s="64">
        <v>150045</v>
      </c>
      <c r="J13" s="64">
        <v>150045</v>
      </c>
    </row>
    <row r="14" spans="2:10" outlineLevel="1" x14ac:dyDescent="0.25">
      <c r="B14" s="71"/>
      <c r="C14" s="71" t="s">
        <v>59</v>
      </c>
      <c r="D14" s="66">
        <v>-60045</v>
      </c>
      <c r="E14" s="66">
        <v>-105000</v>
      </c>
      <c r="F14" s="66">
        <v>-75000</v>
      </c>
      <c r="G14" s="66">
        <v>-60000</v>
      </c>
      <c r="H14" s="66">
        <v>-60000</v>
      </c>
      <c r="I14" s="66">
        <v>-60045</v>
      </c>
      <c r="J14" s="66">
        <v>-60045</v>
      </c>
    </row>
    <row r="15" spans="2:10" outlineLevel="1" x14ac:dyDescent="0.25">
      <c r="B15" s="71"/>
      <c r="C15" s="71" t="s">
        <v>60</v>
      </c>
      <c r="D15" s="66" t="s">
        <v>66</v>
      </c>
      <c r="E15" s="66" t="s">
        <v>66</v>
      </c>
      <c r="F15" s="66" t="s">
        <v>66</v>
      </c>
      <c r="G15" s="66" t="s">
        <v>66</v>
      </c>
      <c r="H15" s="66" t="s">
        <v>66</v>
      </c>
      <c r="I15" s="66" t="s">
        <v>66</v>
      </c>
      <c r="J15" s="66" t="s">
        <v>66</v>
      </c>
    </row>
    <row r="16" spans="2:10" outlineLevel="1" x14ac:dyDescent="0.25">
      <c r="B16" s="71"/>
      <c r="C16" s="71" t="s">
        <v>61</v>
      </c>
      <c r="D16" s="66">
        <v>90000</v>
      </c>
      <c r="E16" s="66">
        <v>90000</v>
      </c>
      <c r="F16" s="66">
        <v>90000</v>
      </c>
      <c r="G16" s="66">
        <v>90000</v>
      </c>
      <c r="H16" s="66">
        <v>90000</v>
      </c>
      <c r="I16" s="66">
        <v>90000</v>
      </c>
      <c r="J16" s="66">
        <v>90000</v>
      </c>
    </row>
    <row r="17" spans="2:10" outlineLevel="1" x14ac:dyDescent="0.25">
      <c r="B17" s="71"/>
      <c r="C17" s="71" t="s">
        <v>62</v>
      </c>
      <c r="D17" s="66">
        <v>160000</v>
      </c>
      <c r="E17" s="66">
        <v>160000</v>
      </c>
      <c r="F17" s="66">
        <v>160000</v>
      </c>
      <c r="G17" s="66">
        <v>160000</v>
      </c>
      <c r="H17" s="66">
        <v>160000</v>
      </c>
      <c r="I17" s="66">
        <v>160000</v>
      </c>
      <c r="J17" s="66">
        <v>160000</v>
      </c>
    </row>
    <row r="18" spans="2:10" ht="15.75" outlineLevel="1" thickBot="1" x14ac:dyDescent="0.3">
      <c r="B18" s="73"/>
      <c r="C18" s="73" t="s">
        <v>63</v>
      </c>
      <c r="D18" s="67" t="s">
        <v>66</v>
      </c>
      <c r="E18" s="67" t="s">
        <v>66</v>
      </c>
      <c r="F18" s="67" t="s">
        <v>66</v>
      </c>
      <c r="G18" s="67" t="s">
        <v>66</v>
      </c>
      <c r="H18" s="67" t="s">
        <v>66</v>
      </c>
      <c r="I18" s="67" t="s">
        <v>66</v>
      </c>
      <c r="J18" s="67" t="s">
        <v>66</v>
      </c>
    </row>
    <row r="19" spans="2:10" x14ac:dyDescent="0.25">
      <c r="B19" t="s">
        <v>79</v>
      </c>
    </row>
    <row r="20" spans="2:10" x14ac:dyDescent="0.25">
      <c r="B20" t="s">
        <v>80</v>
      </c>
    </row>
    <row r="21" spans="2:10" x14ac:dyDescent="0.25">
      <c r="B21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opLeftCell="A12" zoomScaleNormal="100" workbookViewId="0">
      <selection activeCell="B14" sqref="B14:M19"/>
    </sheetView>
  </sheetViews>
  <sheetFormatPr defaultRowHeight="15" x14ac:dyDescent="0.25"/>
  <cols>
    <col min="1" max="1" width="44.28515625" customWidth="1"/>
    <col min="2" max="2" width="13.140625" bestFit="1" customWidth="1"/>
    <col min="3" max="5" width="12.140625" bestFit="1" customWidth="1"/>
    <col min="6" max="13" width="11.140625" bestFit="1" customWidth="1"/>
  </cols>
  <sheetData>
    <row r="1" spans="1:13" ht="21" x14ac:dyDescent="0.35">
      <c r="A1" s="3" t="s">
        <v>48</v>
      </c>
    </row>
    <row r="3" spans="1:13" ht="18.75" x14ac:dyDescent="0.3">
      <c r="A3" s="2" t="s">
        <v>11</v>
      </c>
      <c r="B3" s="2">
        <v>2017</v>
      </c>
    </row>
    <row r="4" spans="1:13" x14ac:dyDescent="0.25">
      <c r="A4" t="s">
        <v>6</v>
      </c>
      <c r="B4" s="6">
        <v>1</v>
      </c>
    </row>
    <row r="5" spans="1:13" s="1" customFormat="1" x14ac:dyDescent="0.25">
      <c r="A5" s="1" t="s">
        <v>26</v>
      </c>
      <c r="B5" s="6">
        <v>0.49</v>
      </c>
    </row>
    <row r="6" spans="1:13" s="1" customFormat="1" x14ac:dyDescent="0.25">
      <c r="A6" s="1" t="s">
        <v>40</v>
      </c>
      <c r="B6" s="4">
        <v>90000</v>
      </c>
    </row>
    <row r="7" spans="1:13" s="1" customFormat="1" x14ac:dyDescent="0.25">
      <c r="A7" t="s">
        <v>4</v>
      </c>
      <c r="B7" s="32">
        <v>0.05</v>
      </c>
    </row>
    <row r="8" spans="1:13" x14ac:dyDescent="0.25">
      <c r="A8" t="s">
        <v>41</v>
      </c>
      <c r="B8" s="6">
        <v>0.35</v>
      </c>
    </row>
    <row r="9" spans="1:13" x14ac:dyDescent="0.25">
      <c r="A9" t="s">
        <v>42</v>
      </c>
      <c r="B9" s="6">
        <v>20</v>
      </c>
    </row>
    <row r="10" spans="1:13" x14ac:dyDescent="0.25">
      <c r="A10" s="1" t="s">
        <v>35</v>
      </c>
      <c r="B10" s="58">
        <v>200000</v>
      </c>
    </row>
    <row r="11" spans="1:13" s="1" customFormat="1" x14ac:dyDescent="0.25">
      <c r="A11" s="1" t="s">
        <v>33</v>
      </c>
      <c r="B11" s="58">
        <v>15000</v>
      </c>
    </row>
    <row r="12" spans="1:13" s="1" customFormat="1" ht="15.75" thickBot="1" x14ac:dyDescent="0.3"/>
    <row r="13" spans="1:13" x14ac:dyDescent="0.25">
      <c r="A13" s="40" t="s">
        <v>3</v>
      </c>
      <c r="B13" s="33">
        <v>42736</v>
      </c>
      <c r="C13" s="33">
        <v>42767</v>
      </c>
      <c r="D13" s="33">
        <v>42795</v>
      </c>
      <c r="E13" s="33">
        <v>42826</v>
      </c>
      <c r="F13" s="33">
        <v>42856</v>
      </c>
      <c r="G13" s="33">
        <v>42887</v>
      </c>
      <c r="H13" s="33">
        <v>42917</v>
      </c>
      <c r="I13" s="33">
        <v>42948</v>
      </c>
      <c r="J13" s="33">
        <v>42979</v>
      </c>
      <c r="K13" s="33">
        <v>43009</v>
      </c>
      <c r="L13" s="33">
        <v>43040</v>
      </c>
      <c r="M13" s="34">
        <v>43070</v>
      </c>
    </row>
    <row r="14" spans="1:13" x14ac:dyDescent="0.25">
      <c r="A14" s="13" t="s">
        <v>23</v>
      </c>
      <c r="B14" s="35">
        <v>15000</v>
      </c>
      <c r="C14" s="35"/>
      <c r="D14" s="35">
        <v>15000</v>
      </c>
      <c r="E14" s="35"/>
      <c r="F14" s="35">
        <v>15000</v>
      </c>
      <c r="G14" s="35"/>
      <c r="H14" s="35">
        <v>15000</v>
      </c>
      <c r="I14" s="35"/>
      <c r="J14" s="35">
        <v>15000</v>
      </c>
      <c r="K14" s="35"/>
      <c r="L14" s="35">
        <v>15000</v>
      </c>
      <c r="M14" s="36"/>
    </row>
    <row r="15" spans="1:13" x14ac:dyDescent="0.25">
      <c r="A15" s="13" t="s">
        <v>24</v>
      </c>
      <c r="B15" s="35">
        <v>5000</v>
      </c>
      <c r="C15" s="35"/>
      <c r="D15" s="35">
        <v>5000</v>
      </c>
      <c r="E15" s="35"/>
      <c r="F15" s="35">
        <v>5000</v>
      </c>
      <c r="G15" s="35"/>
      <c r="H15" s="35">
        <v>5000</v>
      </c>
      <c r="I15" s="35"/>
      <c r="J15" s="35">
        <v>5000</v>
      </c>
      <c r="K15" s="35"/>
      <c r="L15" s="35">
        <v>5000</v>
      </c>
      <c r="M15" s="36"/>
    </row>
    <row r="16" spans="1:13" x14ac:dyDescent="0.25">
      <c r="A16" s="13" t="s">
        <v>25</v>
      </c>
      <c r="B16" s="35">
        <v>30000</v>
      </c>
      <c r="C16" s="35"/>
      <c r="D16" s="35"/>
      <c r="E16" s="35"/>
      <c r="F16" s="35"/>
      <c r="G16" s="37">
        <v>30000</v>
      </c>
      <c r="H16" s="35"/>
      <c r="I16" s="35"/>
      <c r="J16" s="35"/>
      <c r="K16" s="35"/>
      <c r="L16" s="35"/>
      <c r="M16" s="36"/>
    </row>
    <row r="17" spans="1:13" x14ac:dyDescent="0.25">
      <c r="A17" s="13" t="s">
        <v>43</v>
      </c>
      <c r="B17" s="35">
        <v>20000</v>
      </c>
      <c r="C17" s="35"/>
      <c r="D17" s="35"/>
      <c r="E17" s="35"/>
      <c r="F17" s="35"/>
      <c r="G17" s="35">
        <v>20000</v>
      </c>
      <c r="H17" s="35"/>
      <c r="I17" s="35"/>
      <c r="J17" s="35"/>
      <c r="K17" s="35"/>
      <c r="L17" s="35"/>
      <c r="M17" s="36"/>
    </row>
    <row r="18" spans="1:13" s="1" customFormat="1" x14ac:dyDescent="0.25">
      <c r="A18" s="13" t="s">
        <v>30</v>
      </c>
      <c r="B18" s="35">
        <v>20000</v>
      </c>
      <c r="C18" s="35"/>
      <c r="D18" s="35"/>
      <c r="E18" s="35"/>
      <c r="F18" s="35"/>
      <c r="G18" s="35">
        <v>20000</v>
      </c>
      <c r="H18" s="35"/>
      <c r="I18" s="35"/>
      <c r="J18" s="35"/>
      <c r="K18" s="35"/>
      <c r="L18" s="35"/>
      <c r="M18" s="36">
        <v>20000</v>
      </c>
    </row>
    <row r="19" spans="1:13" ht="15.75" thickBot="1" x14ac:dyDescent="0.3">
      <c r="A19" s="15" t="s">
        <v>44</v>
      </c>
      <c r="B19" s="38">
        <v>10000</v>
      </c>
      <c r="C19" s="38">
        <v>10000</v>
      </c>
      <c r="D19" s="38">
        <v>10000</v>
      </c>
      <c r="E19" s="38">
        <v>10000</v>
      </c>
      <c r="F19" s="38">
        <v>10000</v>
      </c>
      <c r="G19" s="38">
        <v>10000</v>
      </c>
      <c r="H19" s="38">
        <v>10000</v>
      </c>
      <c r="I19" s="38">
        <v>10000</v>
      </c>
      <c r="J19" s="38">
        <v>10000</v>
      </c>
      <c r="K19" s="38">
        <v>10000</v>
      </c>
      <c r="L19" s="38">
        <v>10000</v>
      </c>
      <c r="M19" s="39">
        <v>10000</v>
      </c>
    </row>
    <row r="20" spans="1:13" s="1" customForma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9.5" thickBot="1" x14ac:dyDescent="0.35">
      <c r="A21" s="2" t="s">
        <v>1</v>
      </c>
      <c r="B21" s="2">
        <v>2017</v>
      </c>
    </row>
    <row r="22" spans="1:13" ht="15.75" x14ac:dyDescent="0.25">
      <c r="A22" t="s">
        <v>20</v>
      </c>
      <c r="B22" s="47">
        <v>80000</v>
      </c>
      <c r="C22" s="51" t="s">
        <v>0</v>
      </c>
      <c r="D22" s="51" t="s">
        <v>0</v>
      </c>
      <c r="E22" s="52" t="s">
        <v>0</v>
      </c>
    </row>
    <row r="23" spans="1:13" ht="15.75" x14ac:dyDescent="0.25">
      <c r="A23" t="s">
        <v>15</v>
      </c>
      <c r="B23" s="48" t="s">
        <v>52</v>
      </c>
      <c r="C23" s="53" t="s">
        <v>0</v>
      </c>
      <c r="D23" s="53" t="s">
        <v>0</v>
      </c>
      <c r="E23" s="54" t="s">
        <v>0</v>
      </c>
    </row>
    <row r="24" spans="1:13" s="1" customFormat="1" ht="15.75" x14ac:dyDescent="0.25">
      <c r="B24" s="55" t="s">
        <v>0</v>
      </c>
      <c r="C24" s="46">
        <v>42767</v>
      </c>
      <c r="D24" s="46">
        <v>42795</v>
      </c>
      <c r="E24" s="56">
        <v>42826</v>
      </c>
    </row>
    <row r="25" spans="1:13" s="1" customFormat="1" ht="16.5" thickBot="1" x14ac:dyDescent="0.3">
      <c r="A25" s="1" t="s">
        <v>34</v>
      </c>
      <c r="B25" s="57" t="s">
        <v>0</v>
      </c>
      <c r="C25" s="49">
        <v>10</v>
      </c>
      <c r="D25" s="49">
        <v>15</v>
      </c>
      <c r="E25" s="50">
        <v>20</v>
      </c>
    </row>
    <row r="27" spans="1:13" ht="19.5" thickBot="1" x14ac:dyDescent="0.35">
      <c r="A27" s="2" t="s">
        <v>2</v>
      </c>
      <c r="B27" s="2" t="s">
        <v>18</v>
      </c>
    </row>
    <row r="28" spans="1:13" s="1" customFormat="1" x14ac:dyDescent="0.25">
      <c r="A28" s="11" t="s">
        <v>12</v>
      </c>
      <c r="B28" s="18">
        <f>B72</f>
        <v>254590.94750000001</v>
      </c>
    </row>
    <row r="29" spans="1:13" s="1" customFormat="1" x14ac:dyDescent="0.25">
      <c r="A29" s="41" t="s">
        <v>14</v>
      </c>
      <c r="B29" s="36">
        <f>B73</f>
        <v>150045</v>
      </c>
    </row>
    <row r="30" spans="1:13" s="1" customFormat="1" x14ac:dyDescent="0.25">
      <c r="A30" s="41" t="s">
        <v>13</v>
      </c>
      <c r="B30" s="25">
        <f>M42</f>
        <v>-60045</v>
      </c>
    </row>
    <row r="31" spans="1:13" s="1" customFormat="1" x14ac:dyDescent="0.25">
      <c r="A31" s="41" t="s">
        <v>17</v>
      </c>
      <c r="B31" s="61" t="str">
        <f>IF(B30&lt;0,"YES","NO")</f>
        <v>YES</v>
      </c>
    </row>
    <row r="32" spans="1:13" s="1" customFormat="1" x14ac:dyDescent="0.25">
      <c r="A32" s="41" t="s">
        <v>21</v>
      </c>
      <c r="B32" s="25">
        <f>B74</f>
        <v>90000</v>
      </c>
    </row>
    <row r="33" spans="1:13" s="1" customFormat="1" x14ac:dyDescent="0.25">
      <c r="A33" s="41" t="s">
        <v>22</v>
      </c>
      <c r="B33" s="25">
        <f>B75</f>
        <v>160000</v>
      </c>
    </row>
    <row r="34" spans="1:13" s="1" customFormat="1" ht="15.75" thickBot="1" x14ac:dyDescent="0.3">
      <c r="A34" s="42" t="s">
        <v>36</v>
      </c>
      <c r="B34" s="62" t="str">
        <f>IF(B28&gt;B10,"YES","NO")</f>
        <v>YES</v>
      </c>
    </row>
    <row r="35" spans="1:13" s="1" customFormat="1" x14ac:dyDescent="0.25">
      <c r="A35" s="26"/>
      <c r="B35" s="10"/>
    </row>
    <row r="36" spans="1:13" s="1" customFormat="1" x14ac:dyDescent="0.25"/>
    <row r="37" spans="1:13" s="1" customFormat="1" x14ac:dyDescent="0.25">
      <c r="A37" s="5" t="s">
        <v>5</v>
      </c>
    </row>
    <row r="38" spans="1:13" ht="15.75" thickBot="1" x14ac:dyDescent="0.3">
      <c r="A38" s="7" t="s">
        <v>8</v>
      </c>
      <c r="B38" s="45">
        <v>42736</v>
      </c>
      <c r="C38" s="45">
        <v>42767</v>
      </c>
      <c r="D38" s="45">
        <v>42795</v>
      </c>
      <c r="E38" s="45">
        <v>42826</v>
      </c>
      <c r="F38" s="45">
        <v>42856</v>
      </c>
      <c r="G38" s="45">
        <v>42887</v>
      </c>
      <c r="H38" s="45">
        <v>42917</v>
      </c>
      <c r="I38" s="45">
        <v>42948</v>
      </c>
      <c r="J38" s="45">
        <v>42979</v>
      </c>
      <c r="K38" s="45">
        <v>43009</v>
      </c>
      <c r="L38" s="45">
        <v>43040</v>
      </c>
      <c r="M38" s="45">
        <v>43070</v>
      </c>
    </row>
    <row r="39" spans="1:13" ht="15.75" thickBot="1" x14ac:dyDescent="0.3">
      <c r="A39" s="21" t="s">
        <v>45</v>
      </c>
      <c r="B39" s="43">
        <f t="shared" ref="B39:M39" si="0">B47+B48</f>
        <v>45000</v>
      </c>
      <c r="C39" s="43">
        <f t="shared" si="0"/>
        <v>10</v>
      </c>
      <c r="D39" s="43">
        <f t="shared" si="0"/>
        <v>15015</v>
      </c>
      <c r="E39" s="43">
        <f t="shared" si="0"/>
        <v>20</v>
      </c>
      <c r="F39" s="43">
        <f t="shared" si="0"/>
        <v>15000</v>
      </c>
      <c r="G39" s="43">
        <f t="shared" si="0"/>
        <v>30000</v>
      </c>
      <c r="H39" s="43">
        <f t="shared" si="0"/>
        <v>15000</v>
      </c>
      <c r="I39" s="43">
        <f t="shared" si="0"/>
        <v>0</v>
      </c>
      <c r="J39" s="43">
        <f t="shared" si="0"/>
        <v>15000</v>
      </c>
      <c r="K39" s="43">
        <f t="shared" si="0"/>
        <v>0</v>
      </c>
      <c r="L39" s="43">
        <f t="shared" si="0"/>
        <v>15000</v>
      </c>
      <c r="M39" s="30">
        <f t="shared" si="0"/>
        <v>0</v>
      </c>
    </row>
    <row r="41" spans="1:13" ht="15.75" thickBot="1" x14ac:dyDescent="0.3">
      <c r="A41" s="7"/>
      <c r="B41" s="45">
        <v>42736</v>
      </c>
      <c r="C41" s="45">
        <v>42767</v>
      </c>
      <c r="D41" s="45">
        <v>42795</v>
      </c>
      <c r="E41" s="45">
        <v>42826</v>
      </c>
      <c r="F41" s="45">
        <v>42856</v>
      </c>
      <c r="G41" s="45">
        <v>42887</v>
      </c>
      <c r="H41" s="45">
        <v>42917</v>
      </c>
      <c r="I41" s="45">
        <v>42948</v>
      </c>
      <c r="J41" s="45">
        <v>42979</v>
      </c>
      <c r="K41" s="45">
        <v>43009</v>
      </c>
      <c r="L41" s="45">
        <v>43040</v>
      </c>
      <c r="M41" s="45">
        <v>43070</v>
      </c>
    </row>
    <row r="42" spans="1:13" ht="15.75" thickBot="1" x14ac:dyDescent="0.3">
      <c r="A42" s="11" t="s">
        <v>7</v>
      </c>
      <c r="B42" s="24">
        <f>B6- B39</f>
        <v>45000</v>
      </c>
      <c r="C42" s="24">
        <f t="shared" ref="C42:M42" si="1">B42-C39</f>
        <v>44990</v>
      </c>
      <c r="D42" s="24">
        <f t="shared" si="1"/>
        <v>29975</v>
      </c>
      <c r="E42" s="24">
        <f t="shared" si="1"/>
        <v>29955</v>
      </c>
      <c r="F42" s="24">
        <f t="shared" si="1"/>
        <v>14955</v>
      </c>
      <c r="G42" s="24">
        <f t="shared" si="1"/>
        <v>-15045</v>
      </c>
      <c r="H42" s="24">
        <f t="shared" si="1"/>
        <v>-30045</v>
      </c>
      <c r="I42" s="24">
        <f t="shared" si="1"/>
        <v>-30045</v>
      </c>
      <c r="J42" s="24">
        <f t="shared" si="1"/>
        <v>-45045</v>
      </c>
      <c r="K42" s="24">
        <f t="shared" si="1"/>
        <v>-45045</v>
      </c>
      <c r="L42" s="24">
        <f t="shared" si="1"/>
        <v>-60045</v>
      </c>
      <c r="M42" s="59">
        <f t="shared" si="1"/>
        <v>-60045</v>
      </c>
    </row>
    <row r="43" spans="1:13" s="1" customFormat="1" ht="15.75" thickBot="1" x14ac:dyDescent="0.3">
      <c r="A43" s="27" t="s">
        <v>17</v>
      </c>
      <c r="B43" s="44" t="str">
        <f t="shared" ref="B43:L43" si="2">IF(B42&lt;=C39,"YES","NO")</f>
        <v>NO</v>
      </c>
      <c r="C43" s="44" t="str">
        <f t="shared" si="2"/>
        <v>NO</v>
      </c>
      <c r="D43" s="44" t="str">
        <f t="shared" si="2"/>
        <v>NO</v>
      </c>
      <c r="E43" s="44" t="str">
        <f t="shared" si="2"/>
        <v>NO</v>
      </c>
      <c r="F43" s="44" t="str">
        <f t="shared" si="2"/>
        <v>YES</v>
      </c>
      <c r="G43" s="44" t="str">
        <f t="shared" si="2"/>
        <v>YES</v>
      </c>
      <c r="H43" s="44" t="str">
        <f t="shared" si="2"/>
        <v>YES</v>
      </c>
      <c r="I43" s="44" t="str">
        <f t="shared" si="2"/>
        <v>YES</v>
      </c>
      <c r="J43" s="44" t="str">
        <f t="shared" si="2"/>
        <v>YES</v>
      </c>
      <c r="K43" s="44" t="str">
        <f t="shared" si="2"/>
        <v>YES</v>
      </c>
      <c r="L43" s="44" t="str">
        <f t="shared" si="2"/>
        <v>YES</v>
      </c>
      <c r="M43" s="60" t="s">
        <v>49</v>
      </c>
    </row>
    <row r="45" spans="1:13" x14ac:dyDescent="0.25">
      <c r="A45" s="31" t="s">
        <v>27</v>
      </c>
    </row>
    <row r="46" spans="1:13" ht="15.75" thickBot="1" x14ac:dyDescent="0.3">
      <c r="A46" s="8" t="s">
        <v>9</v>
      </c>
      <c r="B46" s="45">
        <v>42736</v>
      </c>
      <c r="C46" s="45">
        <v>42767</v>
      </c>
      <c r="D46" s="45">
        <v>42795</v>
      </c>
      <c r="E46" s="45">
        <v>42826</v>
      </c>
      <c r="F46" s="45">
        <v>42856</v>
      </c>
      <c r="G46" s="45">
        <v>42887</v>
      </c>
      <c r="H46" s="45">
        <v>42917</v>
      </c>
      <c r="I46" s="45">
        <v>42948</v>
      </c>
      <c r="J46" s="45">
        <v>42979</v>
      </c>
      <c r="K46" s="45">
        <v>43009</v>
      </c>
      <c r="L46" s="45">
        <v>43040</v>
      </c>
      <c r="M46" s="45">
        <v>43070</v>
      </c>
    </row>
    <row r="47" spans="1:13" x14ac:dyDescent="0.25">
      <c r="A47" s="11" t="s">
        <v>23</v>
      </c>
      <c r="B47" s="12">
        <f>B14*B4</f>
        <v>15000</v>
      </c>
      <c r="C47" s="12">
        <f>C14*B4</f>
        <v>0</v>
      </c>
      <c r="D47" s="12">
        <f>D14*B4</f>
        <v>15000</v>
      </c>
      <c r="E47" s="12">
        <f>E14*B4</f>
        <v>0</v>
      </c>
      <c r="F47" s="12">
        <f>F14*B4</f>
        <v>15000</v>
      </c>
      <c r="G47" s="12">
        <f>G14*B4</f>
        <v>0</v>
      </c>
      <c r="H47" s="12">
        <f>H14*B4</f>
        <v>15000</v>
      </c>
      <c r="I47" s="12">
        <f>I14*B4</f>
        <v>0</v>
      </c>
      <c r="J47" s="12">
        <f>J14*B4</f>
        <v>15000</v>
      </c>
      <c r="K47" s="12">
        <f>K14*B4</f>
        <v>0</v>
      </c>
      <c r="L47" s="12">
        <f>L14*B4</f>
        <v>15000</v>
      </c>
      <c r="M47" s="12">
        <f>M14*B4</f>
        <v>0</v>
      </c>
    </row>
    <row r="48" spans="1:13" ht="15.75" thickBot="1" x14ac:dyDescent="0.3">
      <c r="A48" s="15" t="s">
        <v>25</v>
      </c>
      <c r="B48" s="16">
        <f>B16*B4</f>
        <v>30000</v>
      </c>
      <c r="C48" s="16">
        <f>C25*B4</f>
        <v>10</v>
      </c>
      <c r="D48" s="16">
        <f>D25*B4</f>
        <v>15</v>
      </c>
      <c r="E48" s="16">
        <f>E25*B4</f>
        <v>20</v>
      </c>
      <c r="F48" s="16"/>
      <c r="G48" s="16">
        <f>G16*B4</f>
        <v>30000</v>
      </c>
      <c r="H48" s="16">
        <f>H16*B4</f>
        <v>0</v>
      </c>
      <c r="I48" s="16">
        <f>I16*B4</f>
        <v>0</v>
      </c>
      <c r="J48" s="16">
        <f>J16*B4</f>
        <v>0</v>
      </c>
      <c r="K48" s="16">
        <f>K16*B4</f>
        <v>0</v>
      </c>
      <c r="L48" s="16">
        <f>L16*B4</f>
        <v>0</v>
      </c>
      <c r="M48" s="16">
        <f>M16*B4</f>
        <v>0</v>
      </c>
    </row>
    <row r="50" spans="1:13" ht="15.75" thickBot="1" x14ac:dyDescent="0.3">
      <c r="A50" s="9" t="s">
        <v>37</v>
      </c>
      <c r="B50" s="45">
        <v>42736</v>
      </c>
      <c r="C50" s="45">
        <v>42767</v>
      </c>
      <c r="D50" s="45">
        <v>42795</v>
      </c>
      <c r="E50" s="45">
        <v>42826</v>
      </c>
      <c r="F50" s="45">
        <v>42856</v>
      </c>
      <c r="G50" s="45">
        <v>42887</v>
      </c>
      <c r="H50" s="45">
        <v>42917</v>
      </c>
      <c r="I50" s="45">
        <v>42948</v>
      </c>
      <c r="J50" s="45">
        <v>42979</v>
      </c>
      <c r="K50" s="45">
        <v>43009</v>
      </c>
      <c r="L50" s="45">
        <v>43040</v>
      </c>
      <c r="M50" s="45">
        <v>43070</v>
      </c>
    </row>
    <row r="51" spans="1:13" s="1" customFormat="1" x14ac:dyDescent="0.25">
      <c r="A51" s="11" t="s">
        <v>23</v>
      </c>
      <c r="B51" s="12">
        <f t="shared" ref="B51:M51" si="3">B47*0.49</f>
        <v>7350</v>
      </c>
      <c r="C51" s="12">
        <f t="shared" si="3"/>
        <v>0</v>
      </c>
      <c r="D51" s="12">
        <f t="shared" si="3"/>
        <v>7350</v>
      </c>
      <c r="E51" s="12">
        <f t="shared" si="3"/>
        <v>0</v>
      </c>
      <c r="F51" s="12">
        <f t="shared" si="3"/>
        <v>7350</v>
      </c>
      <c r="G51" s="12">
        <f t="shared" si="3"/>
        <v>0</v>
      </c>
      <c r="H51" s="12">
        <f t="shared" si="3"/>
        <v>7350</v>
      </c>
      <c r="I51" s="12">
        <f t="shared" si="3"/>
        <v>0</v>
      </c>
      <c r="J51" s="12">
        <f t="shared" si="3"/>
        <v>7350</v>
      </c>
      <c r="K51" s="12">
        <f t="shared" si="3"/>
        <v>0</v>
      </c>
      <c r="L51" s="12">
        <f t="shared" si="3"/>
        <v>7350</v>
      </c>
      <c r="M51" s="12">
        <f t="shared" si="3"/>
        <v>0</v>
      </c>
    </row>
    <row r="52" spans="1:13" s="1" customFormat="1" ht="15.75" thickBot="1" x14ac:dyDescent="0.3">
      <c r="A52" s="15" t="s">
        <v>25</v>
      </c>
      <c r="B52" s="16">
        <f>B48*B5</f>
        <v>14700</v>
      </c>
      <c r="C52" s="16">
        <f>C48*B5</f>
        <v>4.9000000000000004</v>
      </c>
      <c r="D52" s="16">
        <f>D48*B5</f>
        <v>7.35</v>
      </c>
      <c r="E52" s="16">
        <f>E48*B5</f>
        <v>9.8000000000000007</v>
      </c>
      <c r="F52" s="16">
        <f>F48*B5</f>
        <v>0</v>
      </c>
      <c r="G52" s="16">
        <f>G48*B5</f>
        <v>14700</v>
      </c>
      <c r="H52" s="16">
        <f>H48*B5</f>
        <v>0</v>
      </c>
      <c r="I52" s="16">
        <f>I48*B5</f>
        <v>0</v>
      </c>
      <c r="J52" s="16">
        <f>J48*B5</f>
        <v>0</v>
      </c>
      <c r="K52" s="16">
        <f>K48*B5</f>
        <v>0</v>
      </c>
      <c r="L52" s="16">
        <f>L48*B5</f>
        <v>0</v>
      </c>
      <c r="M52" s="16">
        <f>M48*B5</f>
        <v>0</v>
      </c>
    </row>
    <row r="54" spans="1:13" s="1" customFormat="1" x14ac:dyDescent="0.25">
      <c r="A54" s="31" t="s">
        <v>46</v>
      </c>
    </row>
    <row r="55" spans="1:13" ht="15.75" thickBot="1" x14ac:dyDescent="0.3">
      <c r="A55" s="9" t="s">
        <v>28</v>
      </c>
      <c r="B55" s="45">
        <v>42736</v>
      </c>
      <c r="C55" s="45">
        <v>42767</v>
      </c>
      <c r="D55" s="45">
        <v>42795</v>
      </c>
      <c r="E55" s="45">
        <v>42826</v>
      </c>
      <c r="F55" s="45">
        <v>42856</v>
      </c>
      <c r="G55" s="45">
        <v>42887</v>
      </c>
      <c r="H55" s="45">
        <v>42917</v>
      </c>
      <c r="I55" s="45">
        <v>42948</v>
      </c>
      <c r="J55" s="45">
        <v>42979</v>
      </c>
      <c r="K55" s="45">
        <v>43009</v>
      </c>
      <c r="L55" s="45">
        <v>43040</v>
      </c>
      <c r="M55" s="45">
        <v>43070</v>
      </c>
    </row>
    <row r="56" spans="1:13" x14ac:dyDescent="0.25">
      <c r="A56" s="11" t="s">
        <v>24</v>
      </c>
      <c r="B56" s="12">
        <f>B15*B8</f>
        <v>1750</v>
      </c>
      <c r="C56" s="12">
        <f>C15*B8</f>
        <v>0</v>
      </c>
      <c r="D56" s="12">
        <f>D15*B8</f>
        <v>1750</v>
      </c>
      <c r="E56" s="12">
        <f>E15*B8</f>
        <v>0</v>
      </c>
      <c r="F56" s="12">
        <f>F15*B8</f>
        <v>1750</v>
      </c>
      <c r="G56" s="12">
        <f>G15*B8</f>
        <v>0</v>
      </c>
      <c r="H56" s="12">
        <f>H15*B8</f>
        <v>1750</v>
      </c>
      <c r="I56" s="12">
        <f>I15*B8</f>
        <v>0</v>
      </c>
      <c r="J56" s="12">
        <f>J15*B8</f>
        <v>1750</v>
      </c>
      <c r="K56" s="12">
        <f>K15*B8</f>
        <v>0</v>
      </c>
      <c r="L56" s="12">
        <f>L15*B8</f>
        <v>1750</v>
      </c>
      <c r="M56" s="12">
        <f>M15*B8</f>
        <v>0</v>
      </c>
    </row>
    <row r="57" spans="1:13" ht="15.75" thickBot="1" x14ac:dyDescent="0.3">
      <c r="A57" s="15" t="s">
        <v>30</v>
      </c>
      <c r="B57" s="16">
        <f>B18*B8</f>
        <v>7000</v>
      </c>
      <c r="C57" s="16">
        <f>C18*B8</f>
        <v>0</v>
      </c>
      <c r="D57" s="16">
        <f>D18*B8</f>
        <v>0</v>
      </c>
      <c r="E57" s="16">
        <f>E18*B8</f>
        <v>0</v>
      </c>
      <c r="F57" s="16">
        <f>F18*B8</f>
        <v>0</v>
      </c>
      <c r="G57" s="16">
        <f>G18*B8</f>
        <v>7000</v>
      </c>
      <c r="H57" s="16">
        <f>H18*B8</f>
        <v>0</v>
      </c>
      <c r="I57" s="16">
        <f>I18*B8</f>
        <v>0</v>
      </c>
      <c r="J57" s="16">
        <f>J18*B8</f>
        <v>0</v>
      </c>
      <c r="K57" s="16">
        <f>K18*B8</f>
        <v>0</v>
      </c>
      <c r="L57" s="16">
        <f>L18*B8</f>
        <v>0</v>
      </c>
      <c r="M57" s="16">
        <f>M18*B8</f>
        <v>7000</v>
      </c>
    </row>
    <row r="58" spans="1:13" s="1" customFormat="1" x14ac:dyDescent="0.25">
      <c r="A58" s="28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25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thickBot="1" x14ac:dyDescent="0.3">
      <c r="A60" s="9" t="s">
        <v>47</v>
      </c>
      <c r="B60" s="45">
        <v>42736</v>
      </c>
      <c r="C60" s="45">
        <v>42767</v>
      </c>
      <c r="D60" s="45">
        <v>42795</v>
      </c>
      <c r="E60" s="45">
        <v>42826</v>
      </c>
      <c r="F60" s="45">
        <v>42856</v>
      </c>
      <c r="G60" s="45">
        <v>42887</v>
      </c>
      <c r="H60" s="45">
        <v>42917</v>
      </c>
      <c r="I60" s="45">
        <v>42948</v>
      </c>
      <c r="J60" s="45">
        <v>42979</v>
      </c>
      <c r="K60" s="45">
        <v>43009</v>
      </c>
      <c r="L60" s="45">
        <v>43040</v>
      </c>
      <c r="M60" s="45">
        <v>43070</v>
      </c>
    </row>
    <row r="61" spans="1:13" x14ac:dyDescent="0.25">
      <c r="A61" s="11" t="s">
        <v>43</v>
      </c>
      <c r="B61" s="12">
        <f>B17*(B9/1000)</f>
        <v>400</v>
      </c>
      <c r="C61" s="12">
        <f>C17*(B9/1000)</f>
        <v>0</v>
      </c>
      <c r="D61" s="12">
        <f>D17*(B9/1000)</f>
        <v>0</v>
      </c>
      <c r="E61" s="12">
        <f>E17*(B9/1000)</f>
        <v>0</v>
      </c>
      <c r="F61" s="12">
        <f>F17*(B9/1000)</f>
        <v>0</v>
      </c>
      <c r="G61" s="12">
        <f>G17*(B9/1000)</f>
        <v>400</v>
      </c>
      <c r="H61" s="12">
        <f>H17*(B9/1000)</f>
        <v>0</v>
      </c>
      <c r="I61" s="12">
        <f>I17*(B9/1000)</f>
        <v>0</v>
      </c>
      <c r="J61" s="12">
        <f>J17*(B9/1000)</f>
        <v>0</v>
      </c>
      <c r="K61" s="12">
        <f>K17*(B9/1000)</f>
        <v>0</v>
      </c>
      <c r="L61" s="12">
        <f>L17*(B9/1000)</f>
        <v>0</v>
      </c>
      <c r="M61" s="12">
        <f>M17*(B9/1000)</f>
        <v>0</v>
      </c>
    </row>
    <row r="62" spans="1:13" ht="15.75" thickBot="1" x14ac:dyDescent="0.3">
      <c r="A62" s="15" t="s">
        <v>44</v>
      </c>
      <c r="B62" s="16">
        <f>B19*(B9/1000)</f>
        <v>200</v>
      </c>
      <c r="C62" s="16">
        <f>C19*(B9/1000)</f>
        <v>200</v>
      </c>
      <c r="D62" s="16">
        <f>D19*(B9/1000)</f>
        <v>200</v>
      </c>
      <c r="E62" s="16">
        <f>E19*(B9/1000)</f>
        <v>200</v>
      </c>
      <c r="F62" s="16">
        <f>F19*(B9/1000)</f>
        <v>200</v>
      </c>
      <c r="G62" s="16">
        <f>G19*(B9/1000)</f>
        <v>200</v>
      </c>
      <c r="H62" s="16">
        <f>H19*(B9/1000)</f>
        <v>200</v>
      </c>
      <c r="I62" s="16">
        <f>I19*(B9/1000)</f>
        <v>200</v>
      </c>
      <c r="J62" s="16">
        <f>J19*(B9/1000)</f>
        <v>200</v>
      </c>
      <c r="K62" s="16">
        <f>K19*(B9/1000)</f>
        <v>200</v>
      </c>
      <c r="L62" s="16">
        <f>L19*(B9/1000)</f>
        <v>200</v>
      </c>
      <c r="M62" s="16">
        <f>M19*(B9/1000)</f>
        <v>200</v>
      </c>
    </row>
    <row r="64" spans="1:13" ht="15.75" thickBot="1" x14ac:dyDescent="0.3">
      <c r="A64" s="9" t="s">
        <v>10</v>
      </c>
      <c r="B64" s="45">
        <v>42736</v>
      </c>
      <c r="C64" s="45">
        <v>42767</v>
      </c>
      <c r="D64" s="45">
        <v>42795</v>
      </c>
      <c r="E64" s="45">
        <v>42826</v>
      </c>
      <c r="F64" s="45">
        <v>42856</v>
      </c>
      <c r="G64" s="45">
        <v>42887</v>
      </c>
      <c r="H64" s="45">
        <v>42917</v>
      </c>
      <c r="I64" s="45">
        <v>42948</v>
      </c>
      <c r="J64" s="45">
        <v>42979</v>
      </c>
      <c r="K64" s="45">
        <v>43009</v>
      </c>
      <c r="L64" s="45">
        <v>43040</v>
      </c>
      <c r="M64" s="45">
        <v>43070</v>
      </c>
    </row>
    <row r="65" spans="1:13" x14ac:dyDescent="0.25">
      <c r="A65" s="11" t="s">
        <v>29</v>
      </c>
      <c r="B65" s="17">
        <f>B47+B51+B56</f>
        <v>24100</v>
      </c>
      <c r="C65" s="17">
        <f>C47+C51+C56</f>
        <v>0</v>
      </c>
      <c r="D65" s="17">
        <f t="shared" ref="D65:M65" si="4">D47+D51+D56</f>
        <v>24100</v>
      </c>
      <c r="E65" s="17">
        <f t="shared" si="4"/>
        <v>0</v>
      </c>
      <c r="F65" s="17">
        <f t="shared" si="4"/>
        <v>24100</v>
      </c>
      <c r="G65" s="17">
        <f t="shared" si="4"/>
        <v>0</v>
      </c>
      <c r="H65" s="17">
        <f t="shared" si="4"/>
        <v>24100</v>
      </c>
      <c r="I65" s="17">
        <f t="shared" si="4"/>
        <v>0</v>
      </c>
      <c r="J65" s="17">
        <f t="shared" si="4"/>
        <v>24100</v>
      </c>
      <c r="K65" s="17">
        <f t="shared" si="4"/>
        <v>0</v>
      </c>
      <c r="L65" s="17">
        <f t="shared" si="4"/>
        <v>24100</v>
      </c>
      <c r="M65" s="17">
        <f t="shared" si="4"/>
        <v>0</v>
      </c>
    </row>
    <row r="66" spans="1:13" x14ac:dyDescent="0.25">
      <c r="A66" s="13" t="s">
        <v>38</v>
      </c>
      <c r="B66" s="19">
        <f>B48+B52+B61</f>
        <v>45100</v>
      </c>
      <c r="C66" s="19">
        <f>C48+C52+C61</f>
        <v>14.9</v>
      </c>
      <c r="D66" s="19">
        <f t="shared" ref="D66:M66" si="5">D48+D52+D61</f>
        <v>22.35</v>
      </c>
      <c r="E66" s="19">
        <f t="shared" si="5"/>
        <v>29.8</v>
      </c>
      <c r="F66" s="19">
        <f t="shared" si="5"/>
        <v>0</v>
      </c>
      <c r="G66" s="19">
        <f t="shared" si="5"/>
        <v>45100</v>
      </c>
      <c r="H66" s="19">
        <f t="shared" si="5"/>
        <v>0</v>
      </c>
      <c r="I66" s="19">
        <f t="shared" si="5"/>
        <v>0</v>
      </c>
      <c r="J66" s="19">
        <f t="shared" si="5"/>
        <v>0</v>
      </c>
      <c r="K66" s="19">
        <f t="shared" si="5"/>
        <v>0</v>
      </c>
      <c r="L66" s="19">
        <f t="shared" si="5"/>
        <v>0</v>
      </c>
      <c r="M66" s="19">
        <f t="shared" si="5"/>
        <v>0</v>
      </c>
    </row>
    <row r="67" spans="1:13" s="1" customFormat="1" ht="15.75" thickBot="1" x14ac:dyDescent="0.3">
      <c r="A67" s="15" t="s">
        <v>39</v>
      </c>
      <c r="B67" s="20">
        <f>B57+B62</f>
        <v>7200</v>
      </c>
      <c r="C67" s="20">
        <f>C57+C62</f>
        <v>200</v>
      </c>
      <c r="D67" s="20">
        <f t="shared" ref="D67:M67" si="6">D57+D62</f>
        <v>200</v>
      </c>
      <c r="E67" s="20">
        <f t="shared" si="6"/>
        <v>200</v>
      </c>
      <c r="F67" s="20">
        <f t="shared" si="6"/>
        <v>200</v>
      </c>
      <c r="G67" s="20">
        <f t="shared" si="6"/>
        <v>7200</v>
      </c>
      <c r="H67" s="20">
        <f t="shared" si="6"/>
        <v>200</v>
      </c>
      <c r="I67" s="20">
        <f t="shared" si="6"/>
        <v>200</v>
      </c>
      <c r="J67" s="20">
        <f t="shared" si="6"/>
        <v>200</v>
      </c>
      <c r="K67" s="20">
        <f t="shared" si="6"/>
        <v>200</v>
      </c>
      <c r="L67" s="20">
        <f t="shared" si="6"/>
        <v>200</v>
      </c>
      <c r="M67" s="20">
        <f t="shared" si="6"/>
        <v>7200</v>
      </c>
    </row>
    <row r="69" spans="1:13" s="1" customFormat="1" ht="15.75" thickBot="1" x14ac:dyDescent="0.3">
      <c r="B69" s="45">
        <v>42736</v>
      </c>
      <c r="C69" s="45">
        <v>42767</v>
      </c>
      <c r="D69" s="45">
        <v>42795</v>
      </c>
      <c r="E69" s="45">
        <v>42826</v>
      </c>
      <c r="F69" s="45">
        <v>42856</v>
      </c>
      <c r="G69" s="45">
        <v>42887</v>
      </c>
      <c r="H69" s="45">
        <v>42917</v>
      </c>
      <c r="I69" s="45">
        <v>42948</v>
      </c>
      <c r="J69" s="45">
        <v>42979</v>
      </c>
      <c r="K69" s="45">
        <v>43009</v>
      </c>
      <c r="L69" s="45">
        <v>43040</v>
      </c>
      <c r="M69" s="45">
        <v>43070</v>
      </c>
    </row>
    <row r="70" spans="1:13" s="28" customFormat="1" ht="15.75" thickBot="1" x14ac:dyDescent="0.3">
      <c r="A70" s="21" t="s">
        <v>16</v>
      </c>
      <c r="B70" s="22">
        <f>IF($B$73 &gt; $B$22, SUM(B65:B67)-(SUM(B51:B52)*($B$7)),SUM(B65:B67))</f>
        <v>75297.5</v>
      </c>
      <c r="C70" s="22">
        <f t="shared" ref="C70:M70" si="7">IF($B$73 &gt; $B$22, SUM(C65:C67)-(SUM(C51:C52)*($B$7)),SUM(C65:C67))</f>
        <v>214.655</v>
      </c>
      <c r="D70" s="22">
        <f t="shared" si="7"/>
        <v>23954.482499999998</v>
      </c>
      <c r="E70" s="22">
        <f t="shared" si="7"/>
        <v>229.31</v>
      </c>
      <c r="F70" s="22">
        <f t="shared" si="7"/>
        <v>23932.5</v>
      </c>
      <c r="G70" s="22">
        <f t="shared" si="7"/>
        <v>51565</v>
      </c>
      <c r="H70" s="22">
        <f t="shared" si="7"/>
        <v>23932.5</v>
      </c>
      <c r="I70" s="22">
        <f t="shared" si="7"/>
        <v>200</v>
      </c>
      <c r="J70" s="22">
        <f t="shared" si="7"/>
        <v>23932.5</v>
      </c>
      <c r="K70" s="22">
        <f t="shared" si="7"/>
        <v>200</v>
      </c>
      <c r="L70" s="22">
        <f t="shared" si="7"/>
        <v>23932.5</v>
      </c>
      <c r="M70" s="22">
        <f t="shared" si="7"/>
        <v>7200</v>
      </c>
    </row>
    <row r="71" spans="1:13" ht="15.75" thickBot="1" x14ac:dyDescent="0.3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15.75" thickBot="1" x14ac:dyDescent="0.3">
      <c r="A72" s="21" t="s">
        <v>12</v>
      </c>
      <c r="B72" s="23">
        <f>IF(B23="Y", SUM(B70:M70)-B11, SUM(B70:M70))</f>
        <v>254590.94750000001</v>
      </c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ht="15.75" thickBot="1" x14ac:dyDescent="0.3">
      <c r="A73" s="27" t="s">
        <v>19</v>
      </c>
      <c r="B73" s="30">
        <f>SUM(B39:M39)</f>
        <v>150045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</row>
    <row r="74" spans="1:13" ht="15.75" thickBot="1" x14ac:dyDescent="0.3">
      <c r="A74" s="27" t="s">
        <v>31</v>
      </c>
      <c r="B74" s="30">
        <f>SUM(B15:M15,B18:M18)</f>
        <v>90000</v>
      </c>
    </row>
    <row r="75" spans="1:13" ht="15.75" thickBot="1" x14ac:dyDescent="0.3">
      <c r="A75" s="27" t="s">
        <v>32</v>
      </c>
      <c r="B75" s="30">
        <f xml:space="preserve"> SUM(B17:M17,B19:M19)</f>
        <v>160000</v>
      </c>
    </row>
  </sheetData>
  <scenarios current="3" show="5" sqref="B28:B34">
    <scenario name="Scenario high" locked="1" count="5" user="NA">
      <inputCells r="B22" val="50000"/>
      <inputCells r="B23" val="Y"/>
      <inputCells r="C25" val="15000"/>
      <inputCells r="D25" val="15000"/>
      <inputCells r="E25" val="15000"/>
    </scenario>
    <scenario name="Scenario low" locked="1" count="5" user="NA">
      <inputCells r="B22" val="75000" numFmtId="167"/>
      <inputCells r="B23" val="Y"/>
      <inputCells r="C25" val="5000" numFmtId="167"/>
      <inputCells r="D25" val="5000" numFmtId="167"/>
      <inputCells r="E25" val="5000" numFmtId="167"/>
    </scenario>
    <scenario name="Scenario normal" locked="1" count="5" user="NA">
      <inputCells r="B22" val="100000" numFmtId="167"/>
      <inputCells r="B23" val="N"/>
      <inputCells r="C25" val="0" numFmtId="167"/>
      <inputCells r="D25" val="0" numFmtId="167"/>
      <inputCells r="E25" val="0" numFmtId="167"/>
    </scenario>
    <scenario name="Scenario pessimist" locked="1" count="5" user="NA">
      <inputCells r="B22" val="150000" numFmtId="167"/>
      <inputCells r="B23" val=" N "/>
      <inputCells r="C25" val="0" numFmtId="167"/>
      <inputCells r="D25" val="0" numFmtId="167"/>
      <inputCells r="E25" val="0" numFmtId="167"/>
    </scenario>
    <scenario name="Yearly Cost Grant Total" locked="1" count="5" user="James Mulwa" comment="Created by James Mulwa on 5/24/2018">
      <inputCells r="B22" val="100000" numFmtId="167"/>
      <inputCells r="B23" val="    N    "/>
      <inputCells r="C25" val="10" numFmtId="167"/>
      <inputCells r="D25" val="15" numFmtId="167"/>
      <inputCells r="E25" val="20" numFmtId="167"/>
    </scenario>
    <scenario name="Yearly Cost Grand Total" locked="1" count="5" user="James Mulwa" comment="Created by James Mulwa on 5/24/2018">
      <inputCells r="B22" val="80000" numFmtId="167"/>
      <inputCells r="B23" val="     N     "/>
      <inputCells r="C25" val="10" numFmtId="167"/>
      <inputCells r="D25" val="15" numFmtId="167"/>
      <inputCells r="E25" val="20" numFmtId="167"/>
    </scenario>
  </scenario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Scenario Summary</vt:lpstr>
      <vt:lpstr>Mohopo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M</dc:creator>
  <cp:lastModifiedBy>James Mulwa</cp:lastModifiedBy>
  <dcterms:created xsi:type="dcterms:W3CDTF">2014-08-12T02:32:54Z</dcterms:created>
  <dcterms:modified xsi:type="dcterms:W3CDTF">2018-05-24T18:25:33Z</dcterms:modified>
</cp:coreProperties>
</file>